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360" windowWidth="2445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'Sheet1'!$A$1:$M$64</definedName>
  </definedNames>
  <calcPr fullCalcOnLoad="1"/>
</workbook>
</file>

<file path=xl/sharedStrings.xml><?xml version="1.0" encoding="utf-8"?>
<sst xmlns="http://schemas.openxmlformats.org/spreadsheetml/2006/main" count="85" uniqueCount="43">
  <si>
    <t>Tax</t>
  </si>
  <si>
    <t>condo fee</t>
  </si>
  <si>
    <t>Sale Price</t>
  </si>
  <si>
    <t xml:space="preserve">       ins</t>
  </si>
  <si>
    <t xml:space="preserve">   Tax</t>
  </si>
  <si>
    <t>monthly payment with 5% down</t>
  </si>
  <si>
    <t>Qualifying income @30% of total</t>
  </si>
  <si>
    <t>Qualifying income with $400 in other loan payments</t>
  </si>
  <si>
    <t xml:space="preserve">                                  Fixed Rate Mortgage with 5% Down</t>
  </si>
  <si>
    <t xml:space="preserve">                  Critical Employee   0% Down  and  Fixed Rate Mortgage Plan</t>
  </si>
  <si>
    <t>1A</t>
  </si>
  <si>
    <t>2A</t>
  </si>
  <si>
    <t>1H</t>
  </si>
  <si>
    <t>1G</t>
  </si>
  <si>
    <t>3E</t>
  </si>
  <si>
    <t>2G</t>
  </si>
  <si>
    <t>2H</t>
  </si>
  <si>
    <t>3F</t>
  </si>
  <si>
    <t>1F</t>
  </si>
  <si>
    <t>1C</t>
  </si>
  <si>
    <t>2B</t>
  </si>
  <si>
    <t>2F</t>
  </si>
  <si>
    <t>Mortgage insurance</t>
  </si>
  <si>
    <t xml:space="preserve"> </t>
  </si>
  <si>
    <t>monthly payment with 20% down</t>
  </si>
  <si>
    <t xml:space="preserve">                                  Fixed Rate Mortgage with 20% Down</t>
  </si>
  <si>
    <t>Owner portion15% @5% w/10yr balloon</t>
  </si>
  <si>
    <t>Owner portion 20%@5% w/10yr balloon</t>
  </si>
  <si>
    <t>one time 1.5% upfront PMI Fee</t>
  </si>
  <si>
    <t xml:space="preserve">monthly payment </t>
  </si>
  <si>
    <t xml:space="preserve">These tables are for estimating purposes only.  Final cost may vary from these numbers depending on future tax rates, who you chose as a homeowner's insurance company, etc. </t>
  </si>
  <si>
    <t>Total Mortgage Payment</t>
  </si>
  <si>
    <t>`</t>
  </si>
  <si>
    <r>
      <t xml:space="preserve">  * Condo insurance is less expensive than home owner insurance. This compares a 30 year FHA with our 25 Year loan.  You will not incur a loan origination fee or points with our plan. You may with an FHA loan.  </t>
    </r>
    <r>
      <rPr>
        <b/>
        <i/>
        <sz val="10"/>
        <color indexed="10"/>
        <rFont val="Arial"/>
        <family val="2"/>
      </rPr>
      <t xml:space="preserve">Payoff will be five years sooner! </t>
    </r>
    <r>
      <rPr>
        <b/>
        <i/>
        <u val="single"/>
        <sz val="10"/>
        <color indexed="10"/>
        <rFont val="Arial"/>
        <family val="2"/>
      </rPr>
      <t>We pay the closing costs!</t>
    </r>
  </si>
  <si>
    <r>
      <t>Comparison of lower rate FHA 30 y.r mortgage with required mortgage insurance to our Conventional/owner 25 yr.financing arrangment which does not require mortgage insurance insurance requirement. This assumes the</t>
    </r>
    <r>
      <rPr>
        <b/>
        <sz val="13"/>
        <color indexed="20"/>
        <rFont val="Arial Narrow"/>
        <family val="2"/>
      </rPr>
      <t xml:space="preserve"> </t>
    </r>
    <r>
      <rPr>
        <b/>
        <sz val="13"/>
        <color indexed="12"/>
        <rFont val="Arial Narrow"/>
        <family val="2"/>
      </rPr>
      <t>1.0%</t>
    </r>
    <r>
      <rPr>
        <b/>
        <sz val="13"/>
        <rFont val="Arial Narrow"/>
        <family val="2"/>
      </rPr>
      <t xml:space="preserve"> one time PMI </t>
    </r>
    <r>
      <rPr>
        <b/>
        <sz val="13"/>
        <color indexed="12"/>
        <rFont val="Arial Narrow"/>
        <family val="2"/>
      </rPr>
      <t xml:space="preserve">fee is added to the mortgage </t>
    </r>
    <r>
      <rPr>
        <b/>
        <sz val="13"/>
        <color indexed="8"/>
        <rFont val="Arial Narrow"/>
        <family val="2"/>
      </rPr>
      <t>rather than paid up front</t>
    </r>
    <r>
      <rPr>
        <b/>
        <sz val="13"/>
        <rFont val="Arial Narrow"/>
        <family val="2"/>
      </rPr>
      <t>.</t>
    </r>
    <r>
      <rPr>
        <b/>
        <sz val="13"/>
        <color indexed="62"/>
        <rFont val="Arial Narrow"/>
        <family val="2"/>
      </rPr>
      <t xml:space="preserve"> Assumes the Buyer got an FHA loan with</t>
    </r>
    <r>
      <rPr>
        <b/>
        <u val="single"/>
        <sz val="13"/>
        <color indexed="62"/>
        <rFont val="Arial Narrow"/>
        <family val="2"/>
      </rPr>
      <t xml:space="preserve"> n</t>
    </r>
    <r>
      <rPr>
        <b/>
        <i/>
        <u val="single"/>
        <sz val="13"/>
        <color indexed="62"/>
        <rFont val="Arial Narrow"/>
        <family val="2"/>
      </rPr>
      <t>o points or origination fee and paid no closing costs!</t>
    </r>
  </si>
  <si>
    <t>Monthly payment @5.93% Bank  &amp; 5% owner financing</t>
  </si>
  <si>
    <t>These tables are for estimating purposes only.  Final cost may vary from these numbers depending on future tax rates, changes in the Banks rate, who you chose as a homeowner's insurance company, etc.   This TABLE is for the week of Jul 1, 2013. This table was prepared with care but we do not guarantee it's accuracy.</t>
  </si>
  <si>
    <t>monthly payment with 5.0% down 30 yr. @4.5%</t>
  </si>
  <si>
    <t>Queenstown Portion80% @5.98% int. fixed 25 yr.</t>
  </si>
  <si>
    <t>Queenstown Portion  65% @5.98 int.</t>
  </si>
  <si>
    <r>
      <rPr>
        <sz val="9"/>
        <color indexed="10"/>
        <rFont val="Arial"/>
        <family val="2"/>
      </rPr>
      <t>Difference in payment Fha 4.5%</t>
    </r>
    <r>
      <rPr>
        <sz val="8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with PMI</t>
    </r>
    <r>
      <rPr>
        <sz val="8"/>
        <color indexed="10"/>
        <rFont val="Arial"/>
        <family val="2"/>
      </rPr>
      <t xml:space="preserve"> vs our 5.98% conventional with no mortgage insurance required *</t>
    </r>
  </si>
  <si>
    <t>Queenstown Portion   80% @5.83% int.</t>
  </si>
  <si>
    <t>1E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</si>
</sst>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0"/>
    <numFmt numFmtId="168" formatCode="&quot;$&quot;#,##0.000"/>
    <numFmt numFmtId="169" formatCode="&quot;$&quot;#,##0.00000"/>
    <numFmt numFmtId="170" formatCode="&quot;$&quot;#,##0.0000000"/>
    <numFmt numFmtId="171" formatCode="&quot;$&quot;#,##0.000000000"/>
    <numFmt numFmtId="172" formatCode="&quot;$&quot;#,##0.000000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4"/>
      <name val="Arial"/>
      <family val="0"/>
    </font>
    <font>
      <b/>
      <sz val="10"/>
      <color indexed="14"/>
      <name val="Arial"/>
      <family val="2"/>
    </font>
    <font>
      <b/>
      <sz val="13"/>
      <name val="Arial Narrow"/>
      <family val="2"/>
    </font>
    <font>
      <sz val="8"/>
      <color indexed="14"/>
      <name val="Arial"/>
      <family val="2"/>
    </font>
    <font>
      <b/>
      <sz val="13"/>
      <color indexed="20"/>
      <name val="Arial Narrow"/>
      <family val="2"/>
    </font>
    <font>
      <b/>
      <sz val="13"/>
      <color indexed="12"/>
      <name val="Arial Narrow"/>
      <family val="2"/>
    </font>
    <font>
      <b/>
      <sz val="13"/>
      <color indexed="8"/>
      <name val="Arial Narrow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u val="single"/>
      <sz val="13"/>
      <color indexed="62"/>
      <name val="Arial Narrow"/>
      <family val="2"/>
    </font>
    <font>
      <b/>
      <sz val="13"/>
      <color indexed="62"/>
      <name val="Arial Narrow"/>
      <family val="2"/>
    </font>
    <font>
      <b/>
      <i/>
      <u val="single"/>
      <sz val="13"/>
      <color indexed="62"/>
      <name val="Arial Narrow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165" fontId="9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8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SheetLayoutView="100" zoomScalePageLayoutView="0" workbookViewId="0" topLeftCell="A1">
      <selection activeCell="A60" sqref="A60:M61"/>
    </sheetView>
  </sheetViews>
  <sheetFormatPr defaultColWidth="9.140625" defaultRowHeight="12.75"/>
  <cols>
    <col min="1" max="1" width="5.421875" style="0" customWidth="1"/>
    <col min="2" max="3" width="9.8515625" style="0" customWidth="1"/>
    <col min="4" max="4" width="10.8515625" style="0" customWidth="1"/>
    <col min="5" max="5" width="11.00390625" style="0" customWidth="1"/>
    <col min="6" max="6" width="12.8515625" style="0" customWidth="1"/>
    <col min="7" max="7" width="10.7109375" style="18" customWidth="1"/>
    <col min="8" max="8" width="8.140625" style="0" customWidth="1"/>
    <col min="9" max="9" width="9.28125" style="0" customWidth="1"/>
    <col min="10" max="10" width="8.57421875" style="0" customWidth="1"/>
    <col min="11" max="11" width="12.00390625" style="0" bestFit="1" customWidth="1"/>
    <col min="12" max="12" width="10.8515625" style="0" customWidth="1"/>
    <col min="13" max="13" width="15.8515625" style="0" customWidth="1"/>
    <col min="14" max="14" width="0.13671875" style="0" hidden="1" customWidth="1"/>
    <col min="15" max="16" width="10.140625" style="0" bestFit="1" customWidth="1"/>
  </cols>
  <sheetData>
    <row r="1" spans="2:14" ht="18">
      <c r="B1" s="27" t="s">
        <v>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6" ht="62.25" customHeight="1">
      <c r="B2" s="7" t="s">
        <v>2</v>
      </c>
      <c r="C2" s="1">
        <v>0.8</v>
      </c>
      <c r="D2" s="1">
        <v>0.15</v>
      </c>
      <c r="E2" s="5" t="s">
        <v>41</v>
      </c>
      <c r="F2" s="5" t="s">
        <v>26</v>
      </c>
      <c r="G2" s="17" t="s">
        <v>31</v>
      </c>
      <c r="H2" t="s">
        <v>4</v>
      </c>
      <c r="I2" t="s">
        <v>1</v>
      </c>
      <c r="J2" t="s">
        <v>3</v>
      </c>
      <c r="K2" s="7" t="s">
        <v>5</v>
      </c>
      <c r="L2" s="7" t="s">
        <v>6</v>
      </c>
      <c r="M2" s="5" t="s">
        <v>7</v>
      </c>
      <c r="O2" s="23"/>
      <c r="P2" s="23"/>
    </row>
    <row r="3" spans="2:16" ht="3.75" customHeight="1">
      <c r="B3" s="8"/>
      <c r="C3" s="2"/>
      <c r="D3" s="2"/>
      <c r="K3" s="8"/>
      <c r="L3" s="6"/>
      <c r="O3" s="3"/>
      <c r="P3" s="3"/>
    </row>
    <row r="4" spans="1:16" ht="12.75">
      <c r="A4" t="s">
        <v>10</v>
      </c>
      <c r="B4" s="10">
        <v>72500</v>
      </c>
      <c r="C4" s="2">
        <f aca="true" t="shared" si="0" ref="C4:C14">B4*0.8</f>
        <v>58000</v>
      </c>
      <c r="D4" s="2">
        <f>B4*0.15</f>
        <v>10875</v>
      </c>
      <c r="E4" s="3">
        <f>C4*0.0063395</f>
        <v>367.691</v>
      </c>
      <c r="F4" s="3">
        <f>D4*0.0053682</f>
        <v>58.379175000000004</v>
      </c>
      <c r="G4" s="19">
        <f>E4+F4</f>
        <v>426.07017499999995</v>
      </c>
      <c r="H4" s="3">
        <f>B4*0.01622/12</f>
        <v>97.99583333333332</v>
      </c>
      <c r="I4" s="3">
        <v>84.08</v>
      </c>
      <c r="J4" s="3">
        <v>23</v>
      </c>
      <c r="K4" s="9">
        <f>SUM(E4:J4)-G4</f>
        <v>631.1460083333333</v>
      </c>
      <c r="L4" s="10">
        <f>K4*12/0.3</f>
        <v>25245.840333333334</v>
      </c>
      <c r="M4" s="2">
        <f>(K4+400)*12/0.4</f>
        <v>30934.380249999995</v>
      </c>
      <c r="N4" s="3"/>
      <c r="O4" s="3"/>
      <c r="P4" s="3"/>
    </row>
    <row r="5" spans="1:16" ht="12.75">
      <c r="A5" t="s">
        <v>11</v>
      </c>
      <c r="B5" s="10">
        <v>73900</v>
      </c>
      <c r="C5" s="2">
        <f t="shared" si="0"/>
        <v>59120</v>
      </c>
      <c r="D5" s="2">
        <f aca="true" t="shared" si="1" ref="D5:D14">B5*0.15</f>
        <v>11085</v>
      </c>
      <c r="E5" s="3">
        <f aca="true" t="shared" si="2" ref="E5:E15">C5*0.0063395</f>
        <v>374.79123999999996</v>
      </c>
      <c r="F5" s="3">
        <f aca="true" t="shared" si="3" ref="F5:F14">D5*0.0053682</f>
        <v>59.506497</v>
      </c>
      <c r="G5" s="19">
        <f aca="true" t="shared" si="4" ref="G5:G15">E5+F5</f>
        <v>434.297737</v>
      </c>
      <c r="H5" s="3">
        <f aca="true" t="shared" si="5" ref="H5:H15">B5*0.01622/12</f>
        <v>99.88816666666666</v>
      </c>
      <c r="I5" s="3">
        <v>84.08</v>
      </c>
      <c r="J5" s="3">
        <v>23</v>
      </c>
      <c r="K5" s="9">
        <f aca="true" t="shared" si="6" ref="K5:K15">SUM(E5:J5)-G5</f>
        <v>641.2659036666665</v>
      </c>
      <c r="L5" s="10">
        <f aca="true" t="shared" si="7" ref="L5:L14">K5*12/0.3</f>
        <v>25650.636146666664</v>
      </c>
      <c r="M5" s="2">
        <f aca="true" t="shared" si="8" ref="M5:M13">(K5+400)*12/0.4</f>
        <v>31237.977109999993</v>
      </c>
      <c r="O5" s="3"/>
      <c r="P5" s="3"/>
    </row>
    <row r="6" spans="1:16" ht="12.75">
      <c r="A6" t="s">
        <v>12</v>
      </c>
      <c r="B6" s="10">
        <v>79900</v>
      </c>
      <c r="C6" s="2">
        <f t="shared" si="0"/>
        <v>63920</v>
      </c>
      <c r="D6" s="2">
        <f t="shared" si="1"/>
        <v>11985</v>
      </c>
      <c r="E6" s="3">
        <f t="shared" si="2"/>
        <v>405.22083999999995</v>
      </c>
      <c r="F6" s="3">
        <f t="shared" si="3"/>
        <v>64.337877</v>
      </c>
      <c r="G6" s="19">
        <f>E6+F6</f>
        <v>469.55871699999994</v>
      </c>
      <c r="H6" s="3">
        <f t="shared" si="5"/>
        <v>107.99816666666665</v>
      </c>
      <c r="I6" s="3">
        <v>84.08</v>
      </c>
      <c r="J6" s="3">
        <v>23</v>
      </c>
      <c r="K6" s="9">
        <f t="shared" si="6"/>
        <v>684.6368836666666</v>
      </c>
      <c r="L6" s="10">
        <f t="shared" si="7"/>
        <v>27385.475346666663</v>
      </c>
      <c r="M6" s="2">
        <f t="shared" si="8"/>
        <v>32539.106509999994</v>
      </c>
      <c r="O6" s="3"/>
      <c r="P6" s="3"/>
    </row>
    <row r="7" spans="1:16" ht="12.75">
      <c r="A7" t="s">
        <v>17</v>
      </c>
      <c r="B7" s="10">
        <v>79900</v>
      </c>
      <c r="C7" s="2">
        <f t="shared" si="0"/>
        <v>63920</v>
      </c>
      <c r="D7" s="2">
        <f t="shared" si="1"/>
        <v>11985</v>
      </c>
      <c r="E7" s="3">
        <f t="shared" si="2"/>
        <v>405.22083999999995</v>
      </c>
      <c r="F7" s="3">
        <f t="shared" si="3"/>
        <v>64.337877</v>
      </c>
      <c r="G7" s="19">
        <f t="shared" si="4"/>
        <v>469.55871699999994</v>
      </c>
      <c r="H7" s="3">
        <f t="shared" si="5"/>
        <v>107.99816666666665</v>
      </c>
      <c r="I7" s="3">
        <v>84.08</v>
      </c>
      <c r="J7" s="3">
        <v>23</v>
      </c>
      <c r="K7" s="9">
        <f t="shared" si="6"/>
        <v>684.6368836666666</v>
      </c>
      <c r="L7" s="10">
        <f t="shared" si="7"/>
        <v>27385.475346666663</v>
      </c>
      <c r="M7" s="2">
        <f t="shared" si="8"/>
        <v>32539.106509999994</v>
      </c>
      <c r="O7" s="3"/>
      <c r="P7" s="3"/>
    </row>
    <row r="8" spans="1:16" ht="12.75">
      <c r="A8" t="s">
        <v>13</v>
      </c>
      <c r="B8" s="10">
        <v>85500</v>
      </c>
      <c r="C8" s="2">
        <f t="shared" si="0"/>
        <v>68400</v>
      </c>
      <c r="D8" s="2">
        <f t="shared" si="1"/>
        <v>12825</v>
      </c>
      <c r="E8" s="3">
        <f t="shared" si="2"/>
        <v>433.62179999999995</v>
      </c>
      <c r="F8" s="3">
        <f>D8*0.0053682</f>
        <v>68.847165</v>
      </c>
      <c r="G8" s="19">
        <f t="shared" si="4"/>
        <v>502.46896499999997</v>
      </c>
      <c r="H8" s="3">
        <f t="shared" si="5"/>
        <v>115.5675</v>
      </c>
      <c r="I8" s="3">
        <v>87.51</v>
      </c>
      <c r="J8" s="3">
        <v>23</v>
      </c>
      <c r="K8" s="9">
        <f t="shared" si="6"/>
        <v>728.5464649999999</v>
      </c>
      <c r="L8" s="10">
        <f t="shared" si="7"/>
        <v>29141.858599999996</v>
      </c>
      <c r="M8" s="2">
        <f t="shared" si="8"/>
        <v>33856.39395</v>
      </c>
      <c r="O8" s="3"/>
      <c r="P8" s="3"/>
    </row>
    <row r="9" spans="1:16" ht="12.75">
      <c r="A9" t="s">
        <v>14</v>
      </c>
      <c r="B9" s="10">
        <v>85500</v>
      </c>
      <c r="C9" s="2">
        <f t="shared" si="0"/>
        <v>68400</v>
      </c>
      <c r="D9" s="2">
        <f t="shared" si="1"/>
        <v>12825</v>
      </c>
      <c r="E9" s="3">
        <f t="shared" si="2"/>
        <v>433.62179999999995</v>
      </c>
      <c r="F9" s="3">
        <f t="shared" si="3"/>
        <v>68.847165</v>
      </c>
      <c r="G9" s="19">
        <f t="shared" si="4"/>
        <v>502.46896499999997</v>
      </c>
      <c r="H9" s="3">
        <f t="shared" si="5"/>
        <v>115.5675</v>
      </c>
      <c r="I9" s="3">
        <v>87.51</v>
      </c>
      <c r="J9" s="3">
        <v>23</v>
      </c>
      <c r="K9" s="9">
        <f t="shared" si="6"/>
        <v>728.5464649999999</v>
      </c>
      <c r="L9" s="10">
        <f t="shared" si="7"/>
        <v>29141.858599999996</v>
      </c>
      <c r="M9" s="2">
        <f t="shared" si="8"/>
        <v>33856.39395</v>
      </c>
      <c r="O9" s="3"/>
      <c r="P9" s="3"/>
    </row>
    <row r="10" spans="1:16" ht="12.75">
      <c r="A10" t="s">
        <v>15</v>
      </c>
      <c r="B10" s="10">
        <v>86500</v>
      </c>
      <c r="C10" s="2">
        <f t="shared" si="0"/>
        <v>69200</v>
      </c>
      <c r="D10" s="2">
        <f t="shared" si="1"/>
        <v>12975</v>
      </c>
      <c r="E10" s="3">
        <f t="shared" si="2"/>
        <v>438.6934</v>
      </c>
      <c r="F10" s="3">
        <f t="shared" si="3"/>
        <v>69.652395</v>
      </c>
      <c r="G10" s="19">
        <f t="shared" si="4"/>
        <v>508.345795</v>
      </c>
      <c r="H10" s="3">
        <f t="shared" si="5"/>
        <v>116.91916666666664</v>
      </c>
      <c r="I10" s="3">
        <v>87.51</v>
      </c>
      <c r="J10" s="3">
        <v>23</v>
      </c>
      <c r="K10" s="9">
        <f t="shared" si="6"/>
        <v>735.7749616666667</v>
      </c>
      <c r="L10" s="10">
        <f t="shared" si="7"/>
        <v>29430.998466666668</v>
      </c>
      <c r="M10" s="2">
        <f t="shared" si="8"/>
        <v>34073.248849999996</v>
      </c>
      <c r="O10" s="3"/>
      <c r="P10" s="3"/>
    </row>
    <row r="11" spans="1:16" ht="12.75">
      <c r="A11" t="s">
        <v>16</v>
      </c>
      <c r="B11" s="10">
        <v>86500</v>
      </c>
      <c r="C11" s="2">
        <f t="shared" si="0"/>
        <v>69200</v>
      </c>
      <c r="D11" s="2">
        <f t="shared" si="1"/>
        <v>12975</v>
      </c>
      <c r="E11" s="3">
        <f t="shared" si="2"/>
        <v>438.6934</v>
      </c>
      <c r="F11" s="3">
        <f t="shared" si="3"/>
        <v>69.652395</v>
      </c>
      <c r="G11" s="19">
        <f t="shared" si="4"/>
        <v>508.345795</v>
      </c>
      <c r="H11" s="3">
        <f t="shared" si="5"/>
        <v>116.91916666666664</v>
      </c>
      <c r="I11" s="3">
        <v>84.08</v>
      </c>
      <c r="J11" s="3">
        <v>23</v>
      </c>
      <c r="K11" s="9">
        <f t="shared" si="6"/>
        <v>732.3449616666667</v>
      </c>
      <c r="L11" s="10">
        <f t="shared" si="7"/>
        <v>29293.798466666667</v>
      </c>
      <c r="M11" s="2">
        <f t="shared" si="8"/>
        <v>33970.348849999995</v>
      </c>
      <c r="O11" s="3"/>
      <c r="P11" s="3"/>
    </row>
    <row r="12" spans="1:16" ht="12.75">
      <c r="A12" t="s">
        <v>18</v>
      </c>
      <c r="B12" s="10">
        <v>87900</v>
      </c>
      <c r="C12" s="2">
        <f t="shared" si="0"/>
        <v>70320</v>
      </c>
      <c r="D12" s="2">
        <f t="shared" si="1"/>
        <v>13185</v>
      </c>
      <c r="E12" s="3">
        <f t="shared" si="2"/>
        <v>445.79364</v>
      </c>
      <c r="F12" s="3">
        <f t="shared" si="3"/>
        <v>70.779717</v>
      </c>
      <c r="G12" s="19">
        <f t="shared" si="4"/>
        <v>516.573357</v>
      </c>
      <c r="H12" s="3">
        <f t="shared" si="5"/>
        <v>118.81149999999998</v>
      </c>
      <c r="I12" s="3">
        <v>87.51</v>
      </c>
      <c r="J12" s="3">
        <v>23</v>
      </c>
      <c r="K12" s="9">
        <f t="shared" si="6"/>
        <v>745.894857</v>
      </c>
      <c r="L12" s="10">
        <f t="shared" si="7"/>
        <v>29835.79428</v>
      </c>
      <c r="M12" s="2">
        <f t="shared" si="8"/>
        <v>34376.845709999994</v>
      </c>
      <c r="O12" s="3"/>
      <c r="P12" s="3"/>
    </row>
    <row r="13" spans="1:16" ht="12.75">
      <c r="A13" t="s">
        <v>19</v>
      </c>
      <c r="B13" s="10">
        <v>93900</v>
      </c>
      <c r="C13" s="2">
        <f t="shared" si="0"/>
        <v>75120</v>
      </c>
      <c r="D13" s="2">
        <f t="shared" si="1"/>
        <v>14085</v>
      </c>
      <c r="E13" s="3">
        <f t="shared" si="2"/>
        <v>476.22324</v>
      </c>
      <c r="F13" s="3">
        <f t="shared" si="3"/>
        <v>75.611097</v>
      </c>
      <c r="G13" s="19">
        <f t="shared" si="4"/>
        <v>551.834337</v>
      </c>
      <c r="H13" s="3">
        <f t="shared" si="5"/>
        <v>126.92149999999998</v>
      </c>
      <c r="I13" s="3">
        <v>87.51</v>
      </c>
      <c r="J13" s="3">
        <v>23</v>
      </c>
      <c r="K13" s="9">
        <f t="shared" si="6"/>
        <v>789.2658369999999</v>
      </c>
      <c r="L13" s="10">
        <f>K13*12/0.3</f>
        <v>31570.633479999997</v>
      </c>
      <c r="M13" s="2">
        <f t="shared" si="8"/>
        <v>35677.97510999999</v>
      </c>
      <c r="O13" s="3"/>
      <c r="P13" s="3"/>
    </row>
    <row r="14" spans="1:16" ht="12.75">
      <c r="A14" t="s">
        <v>21</v>
      </c>
      <c r="B14" s="10">
        <v>95900</v>
      </c>
      <c r="C14" s="2">
        <f t="shared" si="0"/>
        <v>76720</v>
      </c>
      <c r="D14" s="2">
        <f t="shared" si="1"/>
        <v>14385</v>
      </c>
      <c r="E14" s="3">
        <f t="shared" si="2"/>
        <v>486.36643999999995</v>
      </c>
      <c r="F14" s="3">
        <f t="shared" si="3"/>
        <v>77.221557</v>
      </c>
      <c r="G14" s="19">
        <f t="shared" si="4"/>
        <v>563.587997</v>
      </c>
      <c r="H14" s="3">
        <f t="shared" si="5"/>
        <v>129.62483333333333</v>
      </c>
      <c r="I14" s="3">
        <v>87.51</v>
      </c>
      <c r="J14" s="3">
        <v>23</v>
      </c>
      <c r="K14" s="9">
        <f>SUM(E14:J14)-G14</f>
        <v>803.7228303333333</v>
      </c>
      <c r="L14" s="10">
        <f t="shared" si="7"/>
        <v>32148.913213333333</v>
      </c>
      <c r="M14" s="2">
        <f>(K14+450)*12/0.4</f>
        <v>37611.68490999999</v>
      </c>
      <c r="O14" s="3"/>
      <c r="P14" s="3"/>
    </row>
    <row r="15" spans="1:16" ht="12.75">
      <c r="A15" t="s">
        <v>42</v>
      </c>
      <c r="B15" s="10">
        <v>105900</v>
      </c>
      <c r="C15" s="2">
        <f>B15*0.8</f>
        <v>84720</v>
      </c>
      <c r="D15" s="2">
        <f>B15*0.15</f>
        <v>15885</v>
      </c>
      <c r="E15" s="3">
        <f t="shared" si="2"/>
        <v>537.08244</v>
      </c>
      <c r="F15" s="3">
        <f>D15*0.0053682</f>
        <v>85.273857</v>
      </c>
      <c r="G15" s="19">
        <f t="shared" si="4"/>
        <v>622.356297</v>
      </c>
      <c r="H15" s="3">
        <f t="shared" si="5"/>
        <v>143.14149999999998</v>
      </c>
      <c r="I15" s="3">
        <v>87.51</v>
      </c>
      <c r="J15" s="3">
        <v>23</v>
      </c>
      <c r="K15" s="9">
        <f t="shared" si="6"/>
        <v>876.007797</v>
      </c>
      <c r="L15" s="10">
        <f>K15*12/0.3</f>
        <v>35040.31188</v>
      </c>
      <c r="M15" s="2">
        <f>(K15+450)*12/0.4</f>
        <v>39780.233909999995</v>
      </c>
      <c r="O15" s="3"/>
      <c r="P15" s="3"/>
    </row>
    <row r="16" spans="1:16" s="5" customFormat="1" ht="27.75" customHeight="1">
      <c r="A16" s="26" t="s">
        <v>30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O16" s="24"/>
      <c r="P16" s="24"/>
    </row>
    <row r="17" spans="1:13" ht="18">
      <c r="A17" s="11"/>
      <c r="B17" s="27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2:13" ht="56.25" customHeight="1">
      <c r="B18" s="7" t="s">
        <v>2</v>
      </c>
      <c r="C18" s="1">
        <v>0.8</v>
      </c>
      <c r="D18" s="1">
        <v>0.2</v>
      </c>
      <c r="E18" s="5" t="s">
        <v>38</v>
      </c>
      <c r="F18" s="5" t="s">
        <v>27</v>
      </c>
      <c r="G18" s="17"/>
      <c r="H18" t="s">
        <v>0</v>
      </c>
      <c r="I18" t="s">
        <v>1</v>
      </c>
      <c r="J18" t="s">
        <v>3</v>
      </c>
      <c r="K18" s="7" t="s">
        <v>32</v>
      </c>
      <c r="L18" s="7" t="s">
        <v>6</v>
      </c>
      <c r="M18" s="5" t="s">
        <v>7</v>
      </c>
    </row>
    <row r="19" spans="2:12" ht="12.75">
      <c r="B19" s="8"/>
      <c r="C19" s="2"/>
      <c r="D19" s="2"/>
      <c r="L19" s="4"/>
    </row>
    <row r="20" spans="1:13" ht="12.75">
      <c r="A20" t="s">
        <v>10</v>
      </c>
      <c r="B20" s="10">
        <v>72500</v>
      </c>
      <c r="C20" s="2">
        <f aca="true" t="shared" si="9" ref="C20:C30">B20*0.8</f>
        <v>58000</v>
      </c>
      <c r="D20" s="2">
        <f>B20*0.2</f>
        <v>14500</v>
      </c>
      <c r="E20" s="3">
        <f>C20*0.0064308</f>
        <v>372.9864</v>
      </c>
      <c r="F20" s="3">
        <f>D20*0.0053682</f>
        <v>77.8389</v>
      </c>
      <c r="G20" s="19">
        <f>E20+F20</f>
        <v>450.82529999999997</v>
      </c>
      <c r="H20" s="3">
        <f>B20*0.01622/12</f>
        <v>97.99583333333332</v>
      </c>
      <c r="I20" s="3">
        <v>84.08</v>
      </c>
      <c r="J20" s="3">
        <v>23</v>
      </c>
      <c r="K20" s="9">
        <f>SUM(E20:J20)-G20</f>
        <v>655.9011333333333</v>
      </c>
      <c r="L20" s="10">
        <f aca="true" t="shared" si="10" ref="L20:L30">K20*12/0.3</f>
        <v>26236.04533333333</v>
      </c>
      <c r="M20" s="2">
        <f aca="true" t="shared" si="11" ref="M20:M30">(K20+400)*12/0.4</f>
        <v>31677.033999999996</v>
      </c>
    </row>
    <row r="21" spans="1:13" ht="12.75">
      <c r="A21" t="s">
        <v>11</v>
      </c>
      <c r="B21" s="10">
        <v>73900</v>
      </c>
      <c r="C21" s="2">
        <f t="shared" si="9"/>
        <v>59120</v>
      </c>
      <c r="D21" s="2">
        <f aca="true" t="shared" si="12" ref="D21:D30">B21*0.2</f>
        <v>14780</v>
      </c>
      <c r="E21" s="3">
        <f aca="true" t="shared" si="13" ref="E21:E31">C21*0.0064308</f>
        <v>380.188896</v>
      </c>
      <c r="F21" s="3">
        <f aca="true" t="shared" si="14" ref="F21:F30">D21*0.0053682</f>
        <v>79.341996</v>
      </c>
      <c r="G21" s="19">
        <f aca="true" t="shared" si="15" ref="G21:G31">E21+F21</f>
        <v>459.530892</v>
      </c>
      <c r="H21" s="3">
        <f aca="true" t="shared" si="16" ref="H21:H31">B21*0.01622/12</f>
        <v>99.88816666666666</v>
      </c>
      <c r="I21" s="3">
        <v>84.08</v>
      </c>
      <c r="J21" s="3">
        <v>23</v>
      </c>
      <c r="K21" s="9">
        <f aca="true" t="shared" si="17" ref="K21:K31">SUM(E21:J21)-G21</f>
        <v>666.4990586666665</v>
      </c>
      <c r="L21" s="10">
        <f t="shared" si="10"/>
        <v>26659.962346666664</v>
      </c>
      <c r="M21" s="2">
        <f t="shared" si="11"/>
        <v>31994.971759999997</v>
      </c>
    </row>
    <row r="22" spans="1:13" ht="12.75">
      <c r="A22" t="s">
        <v>12</v>
      </c>
      <c r="B22" s="10">
        <v>79900</v>
      </c>
      <c r="C22" s="2">
        <f t="shared" si="9"/>
        <v>63920</v>
      </c>
      <c r="D22" s="2">
        <f t="shared" si="12"/>
        <v>15980</v>
      </c>
      <c r="E22" s="3">
        <f t="shared" si="13"/>
        <v>411.056736</v>
      </c>
      <c r="F22" s="3">
        <f t="shared" si="14"/>
        <v>85.78383600000001</v>
      </c>
      <c r="G22" s="19">
        <f t="shared" si="15"/>
        <v>496.840572</v>
      </c>
      <c r="H22" s="3">
        <f t="shared" si="16"/>
        <v>107.99816666666665</v>
      </c>
      <c r="I22" s="3">
        <v>84.08</v>
      </c>
      <c r="J22" s="3">
        <v>23</v>
      </c>
      <c r="K22" s="9">
        <f t="shared" si="17"/>
        <v>711.9187386666665</v>
      </c>
      <c r="L22" s="10">
        <f t="shared" si="10"/>
        <v>28476.749546666666</v>
      </c>
      <c r="M22" s="2">
        <f t="shared" si="11"/>
        <v>33357.562159999994</v>
      </c>
    </row>
    <row r="23" spans="1:13" ht="12.75">
      <c r="A23" t="s">
        <v>17</v>
      </c>
      <c r="B23" s="10">
        <v>79900</v>
      </c>
      <c r="C23" s="2">
        <f t="shared" si="9"/>
        <v>63920</v>
      </c>
      <c r="D23" s="2">
        <f t="shared" si="12"/>
        <v>15980</v>
      </c>
      <c r="E23" s="3">
        <f t="shared" si="13"/>
        <v>411.056736</v>
      </c>
      <c r="F23" s="3">
        <f t="shared" si="14"/>
        <v>85.78383600000001</v>
      </c>
      <c r="G23" s="19">
        <f t="shared" si="15"/>
        <v>496.840572</v>
      </c>
      <c r="H23" s="3">
        <f t="shared" si="16"/>
        <v>107.99816666666665</v>
      </c>
      <c r="I23" s="3">
        <v>84.08</v>
      </c>
      <c r="J23" s="3">
        <v>23</v>
      </c>
      <c r="K23" s="9">
        <f t="shared" si="17"/>
        <v>711.9187386666665</v>
      </c>
      <c r="L23" s="10">
        <f t="shared" si="10"/>
        <v>28476.749546666666</v>
      </c>
      <c r="M23" s="2">
        <f t="shared" si="11"/>
        <v>33357.562159999994</v>
      </c>
    </row>
    <row r="24" spans="1:13" ht="12.75">
      <c r="A24" t="s">
        <v>13</v>
      </c>
      <c r="B24" s="10">
        <v>85500</v>
      </c>
      <c r="C24" s="2">
        <f t="shared" si="9"/>
        <v>68400</v>
      </c>
      <c r="D24" s="2">
        <f t="shared" si="12"/>
        <v>17100</v>
      </c>
      <c r="E24" s="3">
        <f t="shared" si="13"/>
        <v>439.86672000000004</v>
      </c>
      <c r="F24" s="3">
        <f t="shared" si="14"/>
        <v>91.79622</v>
      </c>
      <c r="G24" s="19">
        <f t="shared" si="15"/>
        <v>531.66294</v>
      </c>
      <c r="H24" s="3">
        <f t="shared" si="16"/>
        <v>115.5675</v>
      </c>
      <c r="I24" s="3">
        <v>87.51</v>
      </c>
      <c r="J24" s="3">
        <v>23</v>
      </c>
      <c r="K24" s="9">
        <f t="shared" si="17"/>
        <v>757.7404399999999</v>
      </c>
      <c r="L24" s="10">
        <f t="shared" si="10"/>
        <v>30309.617599999998</v>
      </c>
      <c r="M24" s="2">
        <f t="shared" si="11"/>
        <v>34732.2132</v>
      </c>
    </row>
    <row r="25" spans="1:13" ht="12.75">
      <c r="A25" t="s">
        <v>14</v>
      </c>
      <c r="B25" s="10">
        <v>85500</v>
      </c>
      <c r="C25" s="2">
        <f t="shared" si="9"/>
        <v>68400</v>
      </c>
      <c r="D25" s="2">
        <f t="shared" si="12"/>
        <v>17100</v>
      </c>
      <c r="E25" s="3">
        <f t="shared" si="13"/>
        <v>439.86672000000004</v>
      </c>
      <c r="F25" s="3">
        <f t="shared" si="14"/>
        <v>91.79622</v>
      </c>
      <c r="G25" s="19">
        <f t="shared" si="15"/>
        <v>531.66294</v>
      </c>
      <c r="H25" s="3">
        <f t="shared" si="16"/>
        <v>115.5675</v>
      </c>
      <c r="I25" s="3">
        <v>87.51</v>
      </c>
      <c r="J25" s="3">
        <v>23</v>
      </c>
      <c r="K25" s="9">
        <f t="shared" si="17"/>
        <v>757.7404399999999</v>
      </c>
      <c r="L25" s="10">
        <f t="shared" si="10"/>
        <v>30309.617599999998</v>
      </c>
      <c r="M25" s="2">
        <f t="shared" si="11"/>
        <v>34732.2132</v>
      </c>
    </row>
    <row r="26" spans="1:13" ht="12.75">
      <c r="A26" t="s">
        <v>15</v>
      </c>
      <c r="B26" s="10">
        <v>86500</v>
      </c>
      <c r="C26" s="2">
        <f t="shared" si="9"/>
        <v>69200</v>
      </c>
      <c r="D26" s="2">
        <f t="shared" si="12"/>
        <v>17300</v>
      </c>
      <c r="E26" s="3">
        <f t="shared" si="13"/>
        <v>445.01136</v>
      </c>
      <c r="F26" s="3">
        <f t="shared" si="14"/>
        <v>92.86986</v>
      </c>
      <c r="G26" s="19">
        <f t="shared" si="15"/>
        <v>537.88122</v>
      </c>
      <c r="H26" s="3">
        <f t="shared" si="16"/>
        <v>116.91916666666664</v>
      </c>
      <c r="I26" s="3">
        <v>87.51</v>
      </c>
      <c r="J26" s="3">
        <v>23</v>
      </c>
      <c r="K26" s="9">
        <f t="shared" si="17"/>
        <v>765.3103866666665</v>
      </c>
      <c r="L26" s="10">
        <f t="shared" si="10"/>
        <v>30612.41546666666</v>
      </c>
      <c r="M26" s="2">
        <f t="shared" si="11"/>
        <v>34959.31159999999</v>
      </c>
    </row>
    <row r="27" spans="1:13" ht="12.75">
      <c r="A27" t="s">
        <v>16</v>
      </c>
      <c r="B27" s="10">
        <v>86500</v>
      </c>
      <c r="C27" s="2">
        <f t="shared" si="9"/>
        <v>69200</v>
      </c>
      <c r="D27" s="2">
        <f t="shared" si="12"/>
        <v>17300</v>
      </c>
      <c r="E27" s="3">
        <f t="shared" si="13"/>
        <v>445.01136</v>
      </c>
      <c r="F27" s="3">
        <f t="shared" si="14"/>
        <v>92.86986</v>
      </c>
      <c r="G27" s="19">
        <f t="shared" si="15"/>
        <v>537.88122</v>
      </c>
      <c r="H27" s="3">
        <f t="shared" si="16"/>
        <v>116.91916666666664</v>
      </c>
      <c r="I27" s="3">
        <v>84.08</v>
      </c>
      <c r="J27" s="3">
        <v>23</v>
      </c>
      <c r="K27" s="9">
        <f t="shared" si="17"/>
        <v>761.8803866666665</v>
      </c>
      <c r="L27" s="10">
        <f t="shared" si="10"/>
        <v>30475.215466666657</v>
      </c>
      <c r="M27" s="2">
        <f t="shared" si="11"/>
        <v>34856.41159999999</v>
      </c>
    </row>
    <row r="28" spans="1:13" ht="12.75">
      <c r="A28" t="s">
        <v>18</v>
      </c>
      <c r="B28" s="10">
        <v>87900</v>
      </c>
      <c r="C28" s="2">
        <f t="shared" si="9"/>
        <v>70320</v>
      </c>
      <c r="D28" s="2">
        <f t="shared" si="12"/>
        <v>17580</v>
      </c>
      <c r="E28" s="3">
        <f t="shared" si="13"/>
        <v>452.213856</v>
      </c>
      <c r="F28" s="3">
        <f t="shared" si="14"/>
        <v>94.372956</v>
      </c>
      <c r="G28" s="19">
        <f t="shared" si="15"/>
        <v>546.586812</v>
      </c>
      <c r="H28" s="3">
        <f t="shared" si="16"/>
        <v>118.81149999999998</v>
      </c>
      <c r="I28" s="3">
        <v>87.51</v>
      </c>
      <c r="J28" s="3">
        <v>23</v>
      </c>
      <c r="K28" s="9">
        <f t="shared" si="17"/>
        <v>775.908312</v>
      </c>
      <c r="L28" s="10">
        <f t="shared" si="10"/>
        <v>31036.33248</v>
      </c>
      <c r="M28" s="2">
        <f t="shared" si="11"/>
        <v>35277.24936</v>
      </c>
    </row>
    <row r="29" spans="1:13" ht="11.25" customHeight="1">
      <c r="A29" t="s">
        <v>19</v>
      </c>
      <c r="B29" s="10">
        <v>93900</v>
      </c>
      <c r="C29" s="2">
        <f t="shared" si="9"/>
        <v>75120</v>
      </c>
      <c r="D29" s="2">
        <f t="shared" si="12"/>
        <v>18780</v>
      </c>
      <c r="E29" s="3">
        <f t="shared" si="13"/>
        <v>483.081696</v>
      </c>
      <c r="F29" s="3">
        <f t="shared" si="14"/>
        <v>100.814796</v>
      </c>
      <c r="G29" s="19">
        <f t="shared" si="15"/>
        <v>583.8964920000001</v>
      </c>
      <c r="H29" s="3">
        <f t="shared" si="16"/>
        <v>126.92149999999998</v>
      </c>
      <c r="I29" s="3">
        <v>87.51</v>
      </c>
      <c r="J29" s="3">
        <v>23</v>
      </c>
      <c r="K29" s="9">
        <f t="shared" si="17"/>
        <v>821.327992</v>
      </c>
      <c r="L29" s="10">
        <f t="shared" si="10"/>
        <v>32853.11968</v>
      </c>
      <c r="M29" s="2">
        <f t="shared" si="11"/>
        <v>36639.839759999995</v>
      </c>
    </row>
    <row r="30" spans="1:13" ht="11.25" customHeight="1">
      <c r="A30" t="s">
        <v>21</v>
      </c>
      <c r="B30" s="10">
        <v>95900</v>
      </c>
      <c r="C30" s="2">
        <f t="shared" si="9"/>
        <v>76720</v>
      </c>
      <c r="D30" s="2">
        <f t="shared" si="12"/>
        <v>19180</v>
      </c>
      <c r="E30" s="3">
        <f t="shared" si="13"/>
        <v>493.37097600000004</v>
      </c>
      <c r="F30" s="3">
        <f t="shared" si="14"/>
        <v>102.962076</v>
      </c>
      <c r="G30" s="19">
        <f t="shared" si="15"/>
        <v>596.3330520000001</v>
      </c>
      <c r="H30" s="3">
        <f t="shared" si="16"/>
        <v>129.62483333333333</v>
      </c>
      <c r="I30" s="3">
        <v>87.51</v>
      </c>
      <c r="J30" s="3">
        <v>23</v>
      </c>
      <c r="K30" s="9">
        <f t="shared" si="17"/>
        <v>836.4678853333334</v>
      </c>
      <c r="L30" s="10">
        <f t="shared" si="10"/>
        <v>33458.71541333333</v>
      </c>
      <c r="M30" s="2">
        <f t="shared" si="11"/>
        <v>37094.03656</v>
      </c>
    </row>
    <row r="31" spans="1:13" ht="11.25" customHeight="1">
      <c r="A31" t="s">
        <v>42</v>
      </c>
      <c r="B31" s="10">
        <v>105900</v>
      </c>
      <c r="C31" s="2">
        <f>B31*0.8</f>
        <v>84720</v>
      </c>
      <c r="D31" s="2">
        <f>B31*0.2</f>
        <v>21180</v>
      </c>
      <c r="E31" s="3">
        <f t="shared" si="13"/>
        <v>544.8173760000001</v>
      </c>
      <c r="F31" s="3">
        <f>D31*0.0053682</f>
        <v>113.698476</v>
      </c>
      <c r="G31" s="19">
        <f t="shared" si="15"/>
        <v>658.5158520000001</v>
      </c>
      <c r="H31" s="3">
        <f t="shared" si="16"/>
        <v>143.14149999999998</v>
      </c>
      <c r="I31" s="3">
        <v>87.51</v>
      </c>
      <c r="J31" s="3">
        <v>23</v>
      </c>
      <c r="K31" s="9">
        <f t="shared" si="17"/>
        <v>912.167352</v>
      </c>
      <c r="L31" s="10">
        <f>K31*12/0.3</f>
        <v>36486.69408000001</v>
      </c>
      <c r="M31" s="2">
        <f>(K31+400)*12/0.4</f>
        <v>39365.02056</v>
      </c>
    </row>
    <row r="32" spans="2:13" ht="11.25" customHeight="1">
      <c r="B32" s="10"/>
      <c r="C32" s="2"/>
      <c r="D32" s="2"/>
      <c r="E32" s="3"/>
      <c r="F32" s="3"/>
      <c r="G32" s="19"/>
      <c r="H32" s="3"/>
      <c r="I32" s="3"/>
      <c r="J32" s="3"/>
      <c r="K32" s="9"/>
      <c r="L32" s="10"/>
      <c r="M32" s="2"/>
    </row>
    <row r="33" spans="1:14" ht="18">
      <c r="A33" t="s">
        <v>23</v>
      </c>
      <c r="B33" s="27" t="s">
        <v>25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2:13" ht="53.25" customHeight="1">
      <c r="B34" s="7" t="s">
        <v>2</v>
      </c>
      <c r="C34" s="1">
        <v>0.65</v>
      </c>
      <c r="D34" s="1">
        <v>0.15</v>
      </c>
      <c r="E34" s="5" t="s">
        <v>39</v>
      </c>
      <c r="F34" s="5" t="s">
        <v>26</v>
      </c>
      <c r="G34" s="17"/>
      <c r="H34" t="s">
        <v>4</v>
      </c>
      <c r="I34" t="s">
        <v>1</v>
      </c>
      <c r="J34" t="s">
        <v>3</v>
      </c>
      <c r="K34" s="7" t="s">
        <v>24</v>
      </c>
      <c r="L34" s="7" t="s">
        <v>6</v>
      </c>
      <c r="M34" s="5" t="s">
        <v>7</v>
      </c>
    </row>
    <row r="35" spans="2:12" ht="12.75">
      <c r="B35" s="8"/>
      <c r="C35" s="2"/>
      <c r="D35" s="2"/>
      <c r="K35" s="8"/>
      <c r="L35" s="6"/>
    </row>
    <row r="36" spans="1:14" ht="12.75">
      <c r="A36" t="s">
        <v>10</v>
      </c>
      <c r="B36" s="10">
        <v>72500</v>
      </c>
      <c r="C36" s="2">
        <f>B36*0.65</f>
        <v>47125</v>
      </c>
      <c r="D36" s="2">
        <f>B36*0.15</f>
        <v>10875</v>
      </c>
      <c r="E36" s="3">
        <f>C36*0.004308</f>
        <v>203.0145</v>
      </c>
      <c r="F36" s="3">
        <f>B36*0.0053682*0.15</f>
        <v>58.379175</v>
      </c>
      <c r="G36" s="19">
        <f>E36+F36</f>
        <v>261.393675</v>
      </c>
      <c r="H36" s="3">
        <f>B36*0.01622/12</f>
        <v>97.99583333333332</v>
      </c>
      <c r="I36" s="3">
        <v>84.08</v>
      </c>
      <c r="J36" s="3">
        <v>23</v>
      </c>
      <c r="K36" s="9">
        <f>SUM(E36:J36)-G36</f>
        <v>466.4695083333333</v>
      </c>
      <c r="L36" s="10">
        <f>K36*12/0.3</f>
        <v>18658.780333333332</v>
      </c>
      <c r="M36" s="2">
        <f aca="true" t="shared" si="18" ref="M36:M45">(K36+400)*12/0.4</f>
        <v>25994.085249999996</v>
      </c>
      <c r="N36" s="3"/>
    </row>
    <row r="37" spans="1:13" ht="12.75">
      <c r="A37" t="s">
        <v>11</v>
      </c>
      <c r="B37" s="10">
        <v>73500</v>
      </c>
      <c r="C37" s="2">
        <f>B37*0.65</f>
        <v>47775</v>
      </c>
      <c r="D37" s="2">
        <f aca="true" t="shared" si="19" ref="D37:D46">B37*0.15</f>
        <v>11025</v>
      </c>
      <c r="E37" s="3">
        <f aca="true" t="shared" si="20" ref="E37:E47">C37*0.004308</f>
        <v>205.81470000000002</v>
      </c>
      <c r="F37" s="3">
        <f aca="true" t="shared" si="21" ref="F37:F46">B37*0.0053682*0.15</f>
        <v>59.184405</v>
      </c>
      <c r="G37" s="19">
        <f aca="true" t="shared" si="22" ref="G37:G47">E37+F37</f>
        <v>264.999105</v>
      </c>
      <c r="H37" s="3">
        <f aca="true" t="shared" si="23" ref="H37:H47">B37*0.01622/12</f>
        <v>99.34749999999998</v>
      </c>
      <c r="I37" s="3">
        <v>84.08</v>
      </c>
      <c r="J37" s="3">
        <v>23</v>
      </c>
      <c r="K37" s="9">
        <f aca="true" t="shared" si="24" ref="K37:K47">SUM(E37:J37)-G37</f>
        <v>471.426605</v>
      </c>
      <c r="L37" s="10">
        <f aca="true" t="shared" si="25" ref="L37:L46">K37*12/0.3</f>
        <v>18857.0642</v>
      </c>
      <c r="M37" s="2">
        <f t="shared" si="18"/>
        <v>26142.79815</v>
      </c>
    </row>
    <row r="38" spans="1:13" ht="12.75">
      <c r="A38" t="s">
        <v>12</v>
      </c>
      <c r="B38" s="10">
        <v>79900</v>
      </c>
      <c r="C38" s="2">
        <f aca="true" t="shared" si="26" ref="C38:C46">B38*0.65</f>
        <v>51935</v>
      </c>
      <c r="D38" s="2">
        <f t="shared" si="19"/>
        <v>11985</v>
      </c>
      <c r="E38" s="3">
        <f t="shared" si="20"/>
        <v>223.73598</v>
      </c>
      <c r="F38" s="3">
        <f t="shared" si="21"/>
        <v>64.33787699999999</v>
      </c>
      <c r="G38" s="19">
        <f t="shared" si="22"/>
        <v>288.073857</v>
      </c>
      <c r="H38" s="3">
        <f t="shared" si="23"/>
        <v>107.99816666666665</v>
      </c>
      <c r="I38" s="3">
        <v>84.08</v>
      </c>
      <c r="J38" s="3">
        <v>23</v>
      </c>
      <c r="K38" s="9">
        <f t="shared" si="24"/>
        <v>503.15202366666665</v>
      </c>
      <c r="L38" s="10">
        <f t="shared" si="25"/>
        <v>20126.08094666667</v>
      </c>
      <c r="M38" s="2">
        <f t="shared" si="18"/>
        <v>27094.560709999998</v>
      </c>
    </row>
    <row r="39" spans="1:13" ht="12.75">
      <c r="A39" t="s">
        <v>17</v>
      </c>
      <c r="B39" s="10">
        <v>79900</v>
      </c>
      <c r="C39" s="2">
        <f t="shared" si="26"/>
        <v>51935</v>
      </c>
      <c r="D39" s="2">
        <f t="shared" si="19"/>
        <v>11985</v>
      </c>
      <c r="E39" s="3">
        <f t="shared" si="20"/>
        <v>223.73598</v>
      </c>
      <c r="F39" s="3">
        <f t="shared" si="21"/>
        <v>64.33787699999999</v>
      </c>
      <c r="G39" s="19">
        <f t="shared" si="22"/>
        <v>288.073857</v>
      </c>
      <c r="H39" s="3">
        <f t="shared" si="23"/>
        <v>107.99816666666665</v>
      </c>
      <c r="I39" s="3">
        <v>84.08</v>
      </c>
      <c r="J39" s="3">
        <v>23</v>
      </c>
      <c r="K39" s="9">
        <f t="shared" si="24"/>
        <v>503.15202366666665</v>
      </c>
      <c r="L39" s="10">
        <f t="shared" si="25"/>
        <v>20126.08094666667</v>
      </c>
      <c r="M39" s="2">
        <f t="shared" si="18"/>
        <v>27094.560709999998</v>
      </c>
    </row>
    <row r="40" spans="1:13" ht="12.75">
      <c r="A40" t="s">
        <v>13</v>
      </c>
      <c r="B40" s="10">
        <v>85500</v>
      </c>
      <c r="C40" s="2">
        <f t="shared" si="26"/>
        <v>55575</v>
      </c>
      <c r="D40" s="2">
        <f t="shared" si="19"/>
        <v>12825</v>
      </c>
      <c r="E40" s="3">
        <f t="shared" si="20"/>
        <v>239.4171</v>
      </c>
      <c r="F40" s="3">
        <f t="shared" si="21"/>
        <v>68.847165</v>
      </c>
      <c r="G40" s="19">
        <f t="shared" si="22"/>
        <v>308.264265</v>
      </c>
      <c r="H40" s="3">
        <f t="shared" si="23"/>
        <v>115.5675</v>
      </c>
      <c r="I40" s="3">
        <v>87.51</v>
      </c>
      <c r="J40" s="3">
        <v>23</v>
      </c>
      <c r="K40" s="9">
        <f t="shared" si="24"/>
        <v>534.341765</v>
      </c>
      <c r="L40" s="10">
        <f t="shared" si="25"/>
        <v>21373.6706</v>
      </c>
      <c r="M40" s="2">
        <f t="shared" si="18"/>
        <v>28030.25295</v>
      </c>
    </row>
    <row r="41" spans="1:13" ht="12.75">
      <c r="A41" t="s">
        <v>14</v>
      </c>
      <c r="B41" s="10">
        <v>85500</v>
      </c>
      <c r="C41" s="2">
        <f t="shared" si="26"/>
        <v>55575</v>
      </c>
      <c r="D41" s="2">
        <f t="shared" si="19"/>
        <v>12825</v>
      </c>
      <c r="E41" s="3">
        <f t="shared" si="20"/>
        <v>239.4171</v>
      </c>
      <c r="F41" s="3">
        <f t="shared" si="21"/>
        <v>68.847165</v>
      </c>
      <c r="G41" s="19">
        <f t="shared" si="22"/>
        <v>308.264265</v>
      </c>
      <c r="H41" s="3">
        <f t="shared" si="23"/>
        <v>115.5675</v>
      </c>
      <c r="I41" s="3">
        <v>87.51</v>
      </c>
      <c r="J41" s="3">
        <v>23</v>
      </c>
      <c r="K41" s="9">
        <f t="shared" si="24"/>
        <v>534.341765</v>
      </c>
      <c r="L41" s="10">
        <f t="shared" si="25"/>
        <v>21373.6706</v>
      </c>
      <c r="M41" s="2">
        <f t="shared" si="18"/>
        <v>28030.25295</v>
      </c>
    </row>
    <row r="42" spans="1:13" ht="12.75">
      <c r="A42" t="s">
        <v>15</v>
      </c>
      <c r="B42" s="10">
        <v>86500</v>
      </c>
      <c r="C42" s="2">
        <f t="shared" si="26"/>
        <v>56225</v>
      </c>
      <c r="D42" s="2">
        <f>B42*0.15</f>
        <v>12975</v>
      </c>
      <c r="E42" s="3">
        <f t="shared" si="20"/>
        <v>242.21730000000002</v>
      </c>
      <c r="F42" s="3">
        <f t="shared" si="21"/>
        <v>69.652395</v>
      </c>
      <c r="G42" s="19">
        <f t="shared" si="22"/>
        <v>311.86969500000004</v>
      </c>
      <c r="H42" s="3">
        <f t="shared" si="23"/>
        <v>116.91916666666664</v>
      </c>
      <c r="I42" s="3">
        <v>87.51</v>
      </c>
      <c r="J42" s="3">
        <v>23</v>
      </c>
      <c r="K42" s="9">
        <f t="shared" si="24"/>
        <v>539.2988616666667</v>
      </c>
      <c r="L42" s="10">
        <f t="shared" si="25"/>
        <v>21571.954466666666</v>
      </c>
      <c r="M42" s="2">
        <f t="shared" si="18"/>
        <v>28178.965849999997</v>
      </c>
    </row>
    <row r="43" spans="1:13" ht="12.75">
      <c r="A43" t="s">
        <v>16</v>
      </c>
      <c r="B43" s="10">
        <v>86500</v>
      </c>
      <c r="C43" s="2">
        <f t="shared" si="26"/>
        <v>56225</v>
      </c>
      <c r="D43" s="2">
        <f t="shared" si="19"/>
        <v>12975</v>
      </c>
      <c r="E43" s="3">
        <f t="shared" si="20"/>
        <v>242.21730000000002</v>
      </c>
      <c r="F43" s="3">
        <f t="shared" si="21"/>
        <v>69.652395</v>
      </c>
      <c r="G43" s="19">
        <f t="shared" si="22"/>
        <v>311.86969500000004</v>
      </c>
      <c r="H43" s="3">
        <f t="shared" si="23"/>
        <v>116.91916666666664</v>
      </c>
      <c r="I43" s="3">
        <v>84.08</v>
      </c>
      <c r="J43" s="3">
        <v>23</v>
      </c>
      <c r="K43" s="9">
        <f t="shared" si="24"/>
        <v>535.8688616666668</v>
      </c>
      <c r="L43" s="10">
        <f t="shared" si="25"/>
        <v>21434.754466666673</v>
      </c>
      <c r="M43" s="2">
        <f t="shared" si="18"/>
        <v>28076.065850000003</v>
      </c>
    </row>
    <row r="44" spans="1:13" ht="12.75">
      <c r="A44" t="s">
        <v>18</v>
      </c>
      <c r="B44" s="10">
        <v>96750</v>
      </c>
      <c r="C44" s="2">
        <f t="shared" si="26"/>
        <v>62887.5</v>
      </c>
      <c r="D44" s="2">
        <f t="shared" si="19"/>
        <v>14512.5</v>
      </c>
      <c r="E44" s="3">
        <f t="shared" si="20"/>
        <v>270.91935</v>
      </c>
      <c r="F44" s="3">
        <f t="shared" si="21"/>
        <v>77.90600249999999</v>
      </c>
      <c r="G44" s="19">
        <f t="shared" si="22"/>
        <v>348.8253525</v>
      </c>
      <c r="H44" s="3">
        <f t="shared" si="23"/>
        <v>130.77374999999998</v>
      </c>
      <c r="I44" s="3">
        <v>87.51</v>
      </c>
      <c r="J44" s="3">
        <v>23</v>
      </c>
      <c r="K44" s="9">
        <f t="shared" si="24"/>
        <v>590.1091025</v>
      </c>
      <c r="L44" s="10">
        <f t="shared" si="25"/>
        <v>23604.3641</v>
      </c>
      <c r="M44" s="2">
        <f t="shared" si="18"/>
        <v>29703.273074999997</v>
      </c>
    </row>
    <row r="45" spans="1:13" ht="12.75">
      <c r="A45" t="s">
        <v>19</v>
      </c>
      <c r="B45" s="10">
        <v>93900</v>
      </c>
      <c r="C45" s="2">
        <f t="shared" si="26"/>
        <v>61035</v>
      </c>
      <c r="D45" s="2">
        <f t="shared" si="19"/>
        <v>14085</v>
      </c>
      <c r="E45" s="3">
        <f t="shared" si="20"/>
        <v>262.93878</v>
      </c>
      <c r="F45" s="3">
        <f t="shared" si="21"/>
        <v>75.611097</v>
      </c>
      <c r="G45" s="19">
        <f t="shared" si="22"/>
        <v>338.54987700000004</v>
      </c>
      <c r="H45" s="3">
        <f t="shared" si="23"/>
        <v>126.92149999999998</v>
      </c>
      <c r="I45" s="3">
        <v>87.51</v>
      </c>
      <c r="J45" s="3">
        <v>23</v>
      </c>
      <c r="K45" s="9">
        <f t="shared" si="24"/>
        <v>575.981377</v>
      </c>
      <c r="L45" s="10">
        <f>K45*12/0.3</f>
        <v>23039.25508</v>
      </c>
      <c r="M45" s="2">
        <f t="shared" si="18"/>
        <v>29279.441309999995</v>
      </c>
    </row>
    <row r="46" spans="1:13" ht="12.75">
      <c r="A46" t="s">
        <v>21</v>
      </c>
      <c r="B46" s="10">
        <v>95900</v>
      </c>
      <c r="C46" s="2">
        <f t="shared" si="26"/>
        <v>62335</v>
      </c>
      <c r="D46" s="2">
        <f t="shared" si="19"/>
        <v>14385</v>
      </c>
      <c r="E46" s="3">
        <f t="shared" si="20"/>
        <v>268.53918</v>
      </c>
      <c r="F46" s="3">
        <f t="shared" si="21"/>
        <v>77.221557</v>
      </c>
      <c r="G46" s="19">
        <f t="shared" si="22"/>
        <v>345.760737</v>
      </c>
      <c r="H46" s="3">
        <f t="shared" si="23"/>
        <v>129.62483333333333</v>
      </c>
      <c r="I46" s="3">
        <v>87.51</v>
      </c>
      <c r="J46" s="3">
        <v>23</v>
      </c>
      <c r="K46" s="9">
        <f t="shared" si="24"/>
        <v>585.8955703333334</v>
      </c>
      <c r="L46" s="10">
        <f t="shared" si="25"/>
        <v>23435.822813333336</v>
      </c>
      <c r="M46" s="2">
        <f>(K46+400)*12/0.4</f>
        <v>29576.867110000003</v>
      </c>
    </row>
    <row r="47" spans="1:13" ht="12.75">
      <c r="A47" t="s">
        <v>20</v>
      </c>
      <c r="B47" s="10">
        <v>96900</v>
      </c>
      <c r="C47" s="2">
        <f>B47*0.65</f>
        <v>62985</v>
      </c>
      <c r="D47" s="2">
        <f>B47*0.15</f>
        <v>14535</v>
      </c>
      <c r="E47" s="3">
        <f t="shared" si="20"/>
        <v>271.33938</v>
      </c>
      <c r="F47" s="3">
        <f>B47*0.0053682*0.15</f>
        <v>78.026787</v>
      </c>
      <c r="G47" s="19">
        <f t="shared" si="22"/>
        <v>349.366167</v>
      </c>
      <c r="H47" s="3">
        <f t="shared" si="23"/>
        <v>130.9765</v>
      </c>
      <c r="I47" s="3">
        <v>87.51</v>
      </c>
      <c r="J47" s="3">
        <v>23</v>
      </c>
      <c r="K47" s="9">
        <f t="shared" si="24"/>
        <v>590.852667</v>
      </c>
      <c r="L47" s="10">
        <f>K47*12/0.3</f>
        <v>23634.10668</v>
      </c>
      <c r="M47" s="2">
        <f>(K47+400)*12/0.4</f>
        <v>29725.580009999998</v>
      </c>
    </row>
    <row r="48" spans="1:13" s="13" customFormat="1" ht="49.5" customHeight="1">
      <c r="A48" s="30" t="s">
        <v>34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4" ht="78.75" customHeight="1">
      <c r="A49" s="20"/>
      <c r="B49" s="7" t="s">
        <v>2</v>
      </c>
      <c r="C49" s="7" t="s">
        <v>37</v>
      </c>
      <c r="D49" s="7" t="s">
        <v>22</v>
      </c>
      <c r="E49" t="s">
        <v>0</v>
      </c>
      <c r="F49" t="s">
        <v>1</v>
      </c>
      <c r="H49" t="s">
        <v>3</v>
      </c>
      <c r="I49" s="7" t="s">
        <v>29</v>
      </c>
      <c r="J49" s="7" t="s">
        <v>6</v>
      </c>
      <c r="K49" s="5" t="s">
        <v>7</v>
      </c>
      <c r="L49" s="12" t="s">
        <v>35</v>
      </c>
      <c r="M49" s="22" t="s">
        <v>40</v>
      </c>
      <c r="N49" s="14" t="s">
        <v>28</v>
      </c>
    </row>
    <row r="50" spans="2:14" ht="12.75">
      <c r="B50" s="10">
        <v>72500</v>
      </c>
      <c r="C50" s="3">
        <f>(B50*0.95*1.0175)*0.0050669</f>
        <v>355.08993540625</v>
      </c>
      <c r="D50" s="16">
        <f>(B50*0.95*1.0175)*0.012/12</f>
        <v>70.0803125</v>
      </c>
      <c r="E50" s="3">
        <f>B50*0.01622/12</f>
        <v>97.99583333333332</v>
      </c>
      <c r="F50" s="3">
        <v>84.08</v>
      </c>
      <c r="G50" s="19"/>
      <c r="H50" s="3">
        <v>23</v>
      </c>
      <c r="I50" s="9">
        <f aca="true" t="shared" si="27" ref="I50:I59">SUM(C50:H50)</f>
        <v>630.2460812395833</v>
      </c>
      <c r="J50" s="10">
        <f aca="true" t="shared" si="28" ref="J50:J59">I50*12/0.3</f>
        <v>25209.843249583333</v>
      </c>
      <c r="K50" s="2">
        <f aca="true" t="shared" si="29" ref="K50:K59">(I50+400)*12/0.4</f>
        <v>30907.3824371875</v>
      </c>
      <c r="L50" s="15">
        <f>K4</f>
        <v>631.1460083333333</v>
      </c>
      <c r="M50" s="3">
        <f aca="true" t="shared" si="30" ref="M50:M59">L50-I50</f>
        <v>0.8999270937499659</v>
      </c>
      <c r="N50" s="3">
        <f>B50*0.015</f>
        <v>1087.5</v>
      </c>
    </row>
    <row r="51" spans="2:14" ht="12.75">
      <c r="B51" s="10">
        <v>73900</v>
      </c>
      <c r="C51" s="3">
        <f aca="true" t="shared" si="31" ref="C51:C59">(B51*0.95*1.0175)*0.0050669</f>
        <v>361.94684450375007</v>
      </c>
      <c r="D51" s="16">
        <f aca="true" t="shared" si="32" ref="D51:D59">(B51*0.95*1.0175)*0.012/12</f>
        <v>71.4335875</v>
      </c>
      <c r="E51" s="3">
        <f>B51*0.01622/12</f>
        <v>99.88816666666666</v>
      </c>
      <c r="F51" s="3">
        <v>84.08</v>
      </c>
      <c r="G51" s="19"/>
      <c r="H51" s="3">
        <v>23</v>
      </c>
      <c r="I51" s="9">
        <f t="shared" si="27"/>
        <v>640.3485986704168</v>
      </c>
      <c r="J51" s="10">
        <f t="shared" si="28"/>
        <v>25613.94394681667</v>
      </c>
      <c r="K51" s="2">
        <f t="shared" si="29"/>
        <v>31210.4579601125</v>
      </c>
      <c r="L51" s="15">
        <f>K5</f>
        <v>641.2659036666665</v>
      </c>
      <c r="M51" s="3">
        <f t="shared" si="30"/>
        <v>0.9173049962497544</v>
      </c>
      <c r="N51" s="3">
        <f>B51*0.015</f>
        <v>1108.5</v>
      </c>
    </row>
    <row r="52" spans="2:14" ht="12.75">
      <c r="B52" s="10">
        <v>79900</v>
      </c>
      <c r="C52" s="3">
        <f t="shared" si="31"/>
        <v>391.33359777875006</v>
      </c>
      <c r="D52" s="16">
        <f t="shared" si="32"/>
        <v>77.23333750000002</v>
      </c>
      <c r="E52" s="3">
        <f aca="true" t="shared" si="33" ref="E52:E59">B52*0.01622/12</f>
        <v>107.99816666666665</v>
      </c>
      <c r="F52" s="3">
        <v>84.08</v>
      </c>
      <c r="G52" s="19"/>
      <c r="H52" s="3">
        <v>23</v>
      </c>
      <c r="I52" s="9">
        <f t="shared" si="27"/>
        <v>683.6451019454167</v>
      </c>
      <c r="J52" s="10">
        <f t="shared" si="28"/>
        <v>27345.804077816672</v>
      </c>
      <c r="K52" s="2">
        <f t="shared" si="29"/>
        <v>32509.353058362496</v>
      </c>
      <c r="L52" s="15">
        <f>K6</f>
        <v>684.6368836666666</v>
      </c>
      <c r="M52" s="3">
        <f t="shared" si="30"/>
        <v>0.9917817212498221</v>
      </c>
      <c r="N52" s="3">
        <f>B52*0.015</f>
        <v>1198.5</v>
      </c>
    </row>
    <row r="53" spans="2:14" ht="12.75">
      <c r="B53" s="10">
        <v>85500</v>
      </c>
      <c r="C53" s="3">
        <f t="shared" si="31"/>
        <v>418.76123416875</v>
      </c>
      <c r="D53" s="16">
        <f t="shared" si="32"/>
        <v>82.6464375</v>
      </c>
      <c r="E53" s="3">
        <f t="shared" si="33"/>
        <v>115.5675</v>
      </c>
      <c r="F53" s="3">
        <v>87.56</v>
      </c>
      <c r="G53" s="19"/>
      <c r="H53" s="3">
        <v>23</v>
      </c>
      <c r="I53" s="9">
        <f t="shared" si="27"/>
        <v>727.5351716687499</v>
      </c>
      <c r="J53" s="10">
        <f t="shared" si="28"/>
        <v>29101.406866749992</v>
      </c>
      <c r="K53" s="2">
        <f t="shared" si="29"/>
        <v>33826.05515006249</v>
      </c>
      <c r="L53" s="15">
        <f aca="true" t="shared" si="34" ref="L53:L59">K9</f>
        <v>728.5464649999999</v>
      </c>
      <c r="M53" s="16">
        <f t="shared" si="30"/>
        <v>1.0112933312500445</v>
      </c>
      <c r="N53" s="3" t="e">
        <f>#REF!*0.015</f>
        <v>#REF!</v>
      </c>
    </row>
    <row r="54" spans="2:14" ht="12.75">
      <c r="B54" s="10">
        <v>86500</v>
      </c>
      <c r="C54" s="3">
        <f t="shared" si="31"/>
        <v>423.65902638125</v>
      </c>
      <c r="D54" s="16">
        <f t="shared" si="32"/>
        <v>83.6130625</v>
      </c>
      <c r="E54" s="3">
        <f t="shared" si="33"/>
        <v>116.91916666666664</v>
      </c>
      <c r="F54" s="3">
        <v>87.56</v>
      </c>
      <c r="G54" s="19"/>
      <c r="H54" s="3">
        <v>23</v>
      </c>
      <c r="I54" s="9">
        <f t="shared" si="27"/>
        <v>734.7512555479166</v>
      </c>
      <c r="J54" s="10">
        <f t="shared" si="28"/>
        <v>29390.050221916663</v>
      </c>
      <c r="K54" s="2">
        <f t="shared" si="29"/>
        <v>34042.53766643749</v>
      </c>
      <c r="L54" s="15">
        <f t="shared" si="34"/>
        <v>735.7749616666667</v>
      </c>
      <c r="M54" s="16">
        <f t="shared" si="30"/>
        <v>1.0237061187501695</v>
      </c>
      <c r="N54" s="3">
        <f>B53*0.015</f>
        <v>1282.5</v>
      </c>
    </row>
    <row r="55" spans="2:14" ht="12.75">
      <c r="B55" s="10">
        <v>86500</v>
      </c>
      <c r="C55" s="3">
        <f t="shared" si="31"/>
        <v>423.65902638125</v>
      </c>
      <c r="D55" s="16">
        <f t="shared" si="32"/>
        <v>83.6130625</v>
      </c>
      <c r="E55" s="3">
        <f t="shared" si="33"/>
        <v>116.91916666666664</v>
      </c>
      <c r="F55" s="3">
        <v>84.08</v>
      </c>
      <c r="G55" s="19"/>
      <c r="H55" s="3">
        <v>23</v>
      </c>
      <c r="I55" s="9">
        <f t="shared" si="27"/>
        <v>731.2712555479167</v>
      </c>
      <c r="J55" s="10">
        <f t="shared" si="28"/>
        <v>29250.85022191667</v>
      </c>
      <c r="K55" s="2">
        <f>(I55+400)*12/0.4</f>
        <v>33938.13766643749</v>
      </c>
      <c r="L55" s="15">
        <f t="shared" si="34"/>
        <v>732.3449616666667</v>
      </c>
      <c r="M55" s="16">
        <f t="shared" si="30"/>
        <v>1.0737061187500103</v>
      </c>
      <c r="N55" s="3">
        <f>B54*0.015</f>
        <v>1297.5</v>
      </c>
    </row>
    <row r="56" spans="2:14" ht="12.75">
      <c r="B56" s="10">
        <v>87900</v>
      </c>
      <c r="C56" s="3">
        <f t="shared" si="31"/>
        <v>430.51593547875007</v>
      </c>
      <c r="D56" s="16">
        <f t="shared" si="32"/>
        <v>84.96633750000001</v>
      </c>
      <c r="E56" s="3">
        <f t="shared" si="33"/>
        <v>118.81149999999998</v>
      </c>
      <c r="F56" s="3">
        <v>87.56</v>
      </c>
      <c r="G56" s="19"/>
      <c r="H56" s="3">
        <v>23</v>
      </c>
      <c r="I56" s="9">
        <f t="shared" si="27"/>
        <v>744.8537729787502</v>
      </c>
      <c r="J56" s="10">
        <f t="shared" si="28"/>
        <v>29794.150919150004</v>
      </c>
      <c r="K56" s="2">
        <f t="shared" si="29"/>
        <v>34345.6131893625</v>
      </c>
      <c r="L56" s="15">
        <f t="shared" si="34"/>
        <v>745.894857</v>
      </c>
      <c r="M56" s="16">
        <f t="shared" si="30"/>
        <v>1.0410840212498442</v>
      </c>
      <c r="N56" s="3">
        <f>B54*0.015</f>
        <v>1297.5</v>
      </c>
    </row>
    <row r="57" spans="2:14" ht="12.75">
      <c r="B57" s="10">
        <v>93900</v>
      </c>
      <c r="C57" s="3">
        <f t="shared" si="31"/>
        <v>459.90268875375006</v>
      </c>
      <c r="D57" s="16">
        <f t="shared" si="32"/>
        <v>90.76608750000001</v>
      </c>
      <c r="E57" s="3">
        <f t="shared" si="33"/>
        <v>126.92149999999998</v>
      </c>
      <c r="F57" s="3">
        <v>87.56</v>
      </c>
      <c r="G57" s="19"/>
      <c r="H57" s="3">
        <v>23</v>
      </c>
      <c r="I57" s="9">
        <f t="shared" si="27"/>
        <v>788.15027625375</v>
      </c>
      <c r="J57" s="10">
        <f t="shared" si="28"/>
        <v>31526.01105015</v>
      </c>
      <c r="K57" s="2">
        <f t="shared" si="29"/>
        <v>35644.508287612494</v>
      </c>
      <c r="L57" s="15">
        <f t="shared" si="34"/>
        <v>789.2658369999999</v>
      </c>
      <c r="M57" s="16">
        <f t="shared" si="30"/>
        <v>1.115560746249912</v>
      </c>
      <c r="N57" s="3">
        <f>B56*0.015</f>
        <v>1318.5</v>
      </c>
    </row>
    <row r="58" spans="2:13" ht="12.75">
      <c r="B58" s="10">
        <v>95900</v>
      </c>
      <c r="C58" s="3">
        <f t="shared" si="31"/>
        <v>469.69827317875007</v>
      </c>
      <c r="D58" s="16">
        <f t="shared" si="32"/>
        <v>92.69933750000001</v>
      </c>
      <c r="E58" s="3">
        <f t="shared" si="33"/>
        <v>129.62483333333333</v>
      </c>
      <c r="F58" s="3">
        <v>87.56</v>
      </c>
      <c r="G58" s="19"/>
      <c r="H58" s="3">
        <v>23</v>
      </c>
      <c r="I58" s="9">
        <f t="shared" si="27"/>
        <v>802.5824440120834</v>
      </c>
      <c r="J58" s="10">
        <f>I58*12/0.3</f>
        <v>32103.297760483343</v>
      </c>
      <c r="K58" s="2">
        <f>(I58+400)*12/0.4</f>
        <v>36077.4733203625</v>
      </c>
      <c r="L58" s="15">
        <f t="shared" si="34"/>
        <v>803.7228303333333</v>
      </c>
      <c r="M58" s="16">
        <f t="shared" si="30"/>
        <v>1.1403863212498209</v>
      </c>
    </row>
    <row r="59" spans="2:14" ht="14.25" customHeight="1">
      <c r="B59" s="10">
        <v>105900</v>
      </c>
      <c r="C59" s="3">
        <f t="shared" si="31"/>
        <v>518.6761953037501</v>
      </c>
      <c r="D59" s="16">
        <f t="shared" si="32"/>
        <v>102.3655875</v>
      </c>
      <c r="E59" s="3">
        <f t="shared" si="33"/>
        <v>143.14149999999998</v>
      </c>
      <c r="F59" s="3">
        <v>87.56</v>
      </c>
      <c r="G59" s="19"/>
      <c r="H59" s="3">
        <v>23</v>
      </c>
      <c r="I59" s="9">
        <f t="shared" si="27"/>
        <v>874.7432828037499</v>
      </c>
      <c r="J59" s="10">
        <f t="shared" si="28"/>
        <v>34989.73131215</v>
      </c>
      <c r="K59" s="2">
        <f t="shared" si="29"/>
        <v>38242.29848411249</v>
      </c>
      <c r="L59" s="15">
        <f t="shared" si="34"/>
        <v>876.007797</v>
      </c>
      <c r="M59" s="16">
        <f t="shared" si="30"/>
        <v>1.2645141962500475</v>
      </c>
      <c r="N59" s="3">
        <f>B57*0.015</f>
        <v>1408.5</v>
      </c>
    </row>
    <row r="60" spans="1:13" ht="12.75">
      <c r="A60" s="28" t="s">
        <v>33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="5" customFormat="1" ht="2.25" customHeight="1" hidden="1">
      <c r="G62" s="17"/>
    </row>
    <row r="63" s="5" customFormat="1" ht="12.75" hidden="1">
      <c r="G63" s="17"/>
    </row>
    <row r="64" spans="1:13" s="5" customFormat="1" ht="40.5" customHeight="1">
      <c r="A64" s="25" t="s">
        <v>36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>
      <c r="G65" s="21" t="s">
        <v>23</v>
      </c>
    </row>
  </sheetData>
  <sheetProtection/>
  <mergeCells count="7">
    <mergeCell ref="A64:M64"/>
    <mergeCell ref="B33:N33"/>
    <mergeCell ref="B1:N1"/>
    <mergeCell ref="B17:M17"/>
    <mergeCell ref="A60:M61"/>
    <mergeCell ref="A16:M16"/>
    <mergeCell ref="A48:M48"/>
  </mergeCells>
  <printOptions gridLines="1"/>
  <pageMargins left="0.36" right="0.34" top="0.36" bottom="0.375" header="0" footer="0"/>
  <pageSetup orientation="landscape" scale="99" r:id="rId1"/>
  <rowBreaks count="1" manualBreakCount="1">
    <brk id="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</dc:creator>
  <cp:keywords/>
  <dc:description/>
  <cp:lastModifiedBy>D</cp:lastModifiedBy>
  <cp:lastPrinted>2013-07-09T12:08:57Z</cp:lastPrinted>
  <dcterms:created xsi:type="dcterms:W3CDTF">2009-09-27T01:37:57Z</dcterms:created>
  <dcterms:modified xsi:type="dcterms:W3CDTF">2013-12-01T16:56:07Z</dcterms:modified>
  <cp:category/>
  <cp:version/>
  <cp:contentType/>
  <cp:contentStatus/>
</cp:coreProperties>
</file>